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9" i="1" l="1"/>
  <c r="D59" i="1" l="1"/>
  <c r="D52" i="1"/>
  <c r="D57" i="1" l="1"/>
  <c r="D56" i="1"/>
  <c r="B41" i="1"/>
  <c r="E15" i="1"/>
  <c r="D51" i="1"/>
  <c r="D45" i="1" l="1"/>
  <c r="D55" i="1" s="1"/>
  <c r="D60" i="1" s="1"/>
  <c r="B39" i="1"/>
  <c r="B38" i="1"/>
  <c r="B37" i="1"/>
  <c r="E33" i="1"/>
  <c r="E32" i="1"/>
  <c r="E26" i="1"/>
  <c r="E21" i="1"/>
  <c r="E20" i="1"/>
  <c r="E14" i="1"/>
  <c r="E13" i="1"/>
  <c r="E8" i="1"/>
  <c r="D30" i="1"/>
  <c r="E30" i="1" s="1"/>
  <c r="E31" i="1" s="1"/>
  <c r="E27" i="1"/>
  <c r="D24" i="1"/>
  <c r="E24" i="1" s="1"/>
  <c r="E25" i="1" s="1"/>
  <c r="D18" i="1"/>
  <c r="E18" i="1" s="1"/>
  <c r="E19" i="1" s="1"/>
  <c r="D12" i="1"/>
  <c r="E12" i="1" s="1"/>
  <c r="E7" i="1"/>
  <c r="E4" i="1"/>
  <c r="E5" i="1"/>
  <c r="E6" i="1"/>
  <c r="E3" i="1"/>
  <c r="D4" i="1"/>
  <c r="D5" i="1"/>
  <c r="D6" i="1"/>
  <c r="D3" i="1"/>
  <c r="B6" i="1"/>
</calcChain>
</file>

<file path=xl/sharedStrings.xml><?xml version="1.0" encoding="utf-8"?>
<sst xmlns="http://schemas.openxmlformats.org/spreadsheetml/2006/main" count="105" uniqueCount="54">
  <si>
    <t>Tableta super blok</t>
  </si>
  <si>
    <t>kyselina trichlorisokyanurová</t>
  </si>
  <si>
    <t>kyselina citronová</t>
  </si>
  <si>
    <t>kyselina boritá</t>
  </si>
  <si>
    <t>Síran měďnatý</t>
  </si>
  <si>
    <t>poměr</t>
  </si>
  <si>
    <t>cena[$]/t</t>
  </si>
  <si>
    <t>cena[Kč]/t</t>
  </si>
  <si>
    <t>náklady na t směsi</t>
  </si>
  <si>
    <t>kč</t>
  </si>
  <si>
    <t>kč/t</t>
  </si>
  <si>
    <t>kč/500g</t>
  </si>
  <si>
    <t>vločkovač</t>
  </si>
  <si>
    <t>síran hlinitý</t>
  </si>
  <si>
    <t>kč/kg</t>
  </si>
  <si>
    <t>cena na trhu</t>
  </si>
  <si>
    <t>stabilizátor chloru</t>
  </si>
  <si>
    <t>náklady balí po kg</t>
  </si>
  <si>
    <t>pH mínus</t>
  </si>
  <si>
    <t>hydrogensíran sodný</t>
  </si>
  <si>
    <t>kč/3kg</t>
  </si>
  <si>
    <t>pH plus</t>
  </si>
  <si>
    <t>uhličitan sodný</t>
  </si>
  <si>
    <t>nádoba</t>
  </si>
  <si>
    <t>cena shang-hai -&gt; hamurg</t>
  </si>
  <si>
    <t>contejner 40 FT</t>
  </si>
  <si>
    <t>cena hamburk -&gt; praha</t>
  </si>
  <si>
    <t>doprava cca 18 t chemikálií</t>
  </si>
  <si>
    <t xml:space="preserve">pronájem prostor </t>
  </si>
  <si>
    <r>
      <t>kč/m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</si>
  <si>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 xml:space="preserve"> plocha 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</si>
  <si>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cena/měsíc</t>
  </si>
  <si>
    <t>ostatní nákaldy</t>
  </si>
  <si>
    <t>zaměstnace</t>
  </si>
  <si>
    <t>provoz vozového parku</t>
  </si>
  <si>
    <t>fixní náklady</t>
  </si>
  <si>
    <t>doprava</t>
  </si>
  <si>
    <t>tabletovací stroj</t>
  </si>
  <si>
    <t>cena celková</t>
  </si>
  <si>
    <t>Kč</t>
  </si>
  <si>
    <t>náklady balení po 500g</t>
  </si>
  <si>
    <t>náklady balení po kg</t>
  </si>
  <si>
    <t>náklady balení po 3 kg</t>
  </si>
  <si>
    <t>prům náklady na 1 kg chemie</t>
  </si>
  <si>
    <t>nutná počátáční investice</t>
  </si>
  <si>
    <t>průběžné měsíční náklady</t>
  </si>
  <si>
    <t>náklady a očekávaná třžba celkově</t>
  </si>
  <si>
    <t>prům náklady na jeden bazén</t>
  </si>
  <si>
    <t>bazénů</t>
  </si>
  <si>
    <t>očekávaná nejnižší možná tržba za bazén</t>
  </si>
  <si>
    <t>minimální počet zákazníků za rok</t>
  </si>
  <si>
    <t>očekávaná dopa splatnosti 5 roky</t>
  </si>
  <si>
    <t>auto 2x</t>
  </si>
  <si>
    <t>4 zaměstnaci i s náma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</si>
</sst>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Alignment="1">
      <alignment vertical="center"/>
    </xf>
    <xf numFmtId="9" fontId="0" fillId="0" borderId="0" xfId="0" applyNumberFormat="1"/>
    <xf numFmtId="10" fontId="0" fillId="0" borderId="0" xfId="0" applyNumberFormat="1"/>
    <xf numFmtId="0" fontId="2" fillId="0" borderId="0" xfId="0" applyFon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7" zoomScaleNormal="100" workbookViewId="0">
      <selection activeCell="D59" sqref="D59"/>
    </sheetView>
  </sheetViews>
  <sheetFormatPr defaultRowHeight="15" x14ac:dyDescent="0.25"/>
  <cols>
    <col min="1" max="1" width="31.28515625" customWidth="1"/>
    <col min="3" max="3" width="11.5703125" customWidth="1"/>
    <col min="4" max="4" width="18.85546875" customWidth="1"/>
    <col min="6" max="6" width="11.85546875" bestFit="1" customWidth="1"/>
    <col min="7" max="7" width="17.42578125" customWidth="1"/>
  </cols>
  <sheetData>
    <row r="1" spans="1:9" x14ac:dyDescent="0.25">
      <c r="A1" s="4" t="s">
        <v>0</v>
      </c>
    </row>
    <row r="2" spans="1:9" x14ac:dyDescent="0.25">
      <c r="B2" t="s">
        <v>5</v>
      </c>
      <c r="C2" t="s">
        <v>6</v>
      </c>
      <c r="D2" t="s">
        <v>7</v>
      </c>
    </row>
    <row r="3" spans="1:9" x14ac:dyDescent="0.25">
      <c r="A3" t="s">
        <v>1</v>
      </c>
      <c r="B3" s="2">
        <v>0.85</v>
      </c>
      <c r="C3">
        <v>1200</v>
      </c>
      <c r="D3">
        <f>C3*22</f>
        <v>26400</v>
      </c>
      <c r="E3">
        <f>D3*B3</f>
        <v>22440</v>
      </c>
    </row>
    <row r="4" spans="1:9" x14ac:dyDescent="0.25">
      <c r="A4" t="s">
        <v>2</v>
      </c>
      <c r="B4" s="3">
        <v>7.0000000000000007E-2</v>
      </c>
      <c r="C4">
        <v>900</v>
      </c>
      <c r="D4">
        <f t="shared" ref="D4:D6" si="0">C4*22</f>
        <v>19800</v>
      </c>
      <c r="E4">
        <f t="shared" ref="E4:E6" si="1">D4*B4</f>
        <v>1386.0000000000002</v>
      </c>
    </row>
    <row r="5" spans="1:9" x14ac:dyDescent="0.25">
      <c r="A5" t="s">
        <v>3</v>
      </c>
      <c r="B5" s="3">
        <v>7.0000000000000007E-2</v>
      </c>
      <c r="C5">
        <v>1000</v>
      </c>
      <c r="D5">
        <f t="shared" si="0"/>
        <v>22000</v>
      </c>
      <c r="E5">
        <f t="shared" si="1"/>
        <v>1540.0000000000002</v>
      </c>
    </row>
    <row r="6" spans="1:9" ht="16.5" x14ac:dyDescent="0.25">
      <c r="A6" s="1" t="s">
        <v>4</v>
      </c>
      <c r="B6" s="3">
        <f>1-B3-B4-B5</f>
        <v>1.0000000000000009E-2</v>
      </c>
      <c r="C6">
        <v>2500</v>
      </c>
      <c r="D6">
        <f t="shared" si="0"/>
        <v>55000</v>
      </c>
      <c r="E6">
        <f t="shared" si="1"/>
        <v>550.00000000000045</v>
      </c>
    </row>
    <row r="7" spans="1:9" ht="16.5" x14ac:dyDescent="0.25">
      <c r="A7" s="1"/>
      <c r="D7" t="s">
        <v>8</v>
      </c>
      <c r="E7">
        <f>SUM(E3:E6)</f>
        <v>25916</v>
      </c>
      <c r="F7" t="s">
        <v>10</v>
      </c>
    </row>
    <row r="8" spans="1:9" x14ac:dyDescent="0.25">
      <c r="A8" t="s">
        <v>23</v>
      </c>
      <c r="D8" s="5" t="s">
        <v>23</v>
      </c>
      <c r="E8">
        <f>4.4</f>
        <v>4.4000000000000004</v>
      </c>
    </row>
    <row r="9" spans="1:9" ht="16.5" customHeight="1" x14ac:dyDescent="0.25">
      <c r="D9" t="s">
        <v>40</v>
      </c>
      <c r="E9">
        <f>E7/1000/2+E8</f>
        <v>17.358000000000001</v>
      </c>
      <c r="F9" t="s">
        <v>11</v>
      </c>
      <c r="G9" t="s">
        <v>15</v>
      </c>
      <c r="H9">
        <v>200</v>
      </c>
      <c r="I9" t="s">
        <v>11</v>
      </c>
    </row>
    <row r="10" spans="1:9" x14ac:dyDescent="0.25">
      <c r="A10" s="4" t="s">
        <v>12</v>
      </c>
    </row>
    <row r="11" spans="1:9" x14ac:dyDescent="0.25">
      <c r="B11" t="s">
        <v>5</v>
      </c>
      <c r="C11" t="s">
        <v>6</v>
      </c>
      <c r="D11" t="s">
        <v>7</v>
      </c>
    </row>
    <row r="12" spans="1:9" x14ac:dyDescent="0.25">
      <c r="A12" t="s">
        <v>13</v>
      </c>
      <c r="B12" s="2">
        <v>1</v>
      </c>
      <c r="C12">
        <v>180</v>
      </c>
      <c r="D12">
        <f>C12*22</f>
        <v>3960</v>
      </c>
      <c r="E12">
        <f>D12*B12</f>
        <v>3960</v>
      </c>
    </row>
    <row r="13" spans="1:9" x14ac:dyDescent="0.25">
      <c r="D13" t="s">
        <v>8</v>
      </c>
      <c r="E13">
        <f>SUM(E9:E12)</f>
        <v>3977.3580000000002</v>
      </c>
      <c r="F13" t="s">
        <v>10</v>
      </c>
    </row>
    <row r="14" spans="1:9" x14ac:dyDescent="0.25">
      <c r="A14" t="s">
        <v>23</v>
      </c>
      <c r="D14" s="5" t="s">
        <v>23</v>
      </c>
      <c r="E14">
        <f>8</f>
        <v>8</v>
      </c>
      <c r="F14" t="s">
        <v>9</v>
      </c>
    </row>
    <row r="15" spans="1:9" x14ac:dyDescent="0.25">
      <c r="D15" t="s">
        <v>41</v>
      </c>
      <c r="E15">
        <f>E13/1000+E14</f>
        <v>11.977358000000001</v>
      </c>
      <c r="F15" t="s">
        <v>14</v>
      </c>
      <c r="G15" t="s">
        <v>15</v>
      </c>
      <c r="H15">
        <v>50</v>
      </c>
      <c r="I15" t="s">
        <v>14</v>
      </c>
    </row>
    <row r="16" spans="1:9" x14ac:dyDescent="0.25">
      <c r="A16" s="4" t="s">
        <v>16</v>
      </c>
    </row>
    <row r="17" spans="1:9" x14ac:dyDescent="0.25">
      <c r="B17" t="s">
        <v>5</v>
      </c>
      <c r="C17" t="s">
        <v>6</v>
      </c>
      <c r="D17" t="s">
        <v>7</v>
      </c>
    </row>
    <row r="18" spans="1:9" x14ac:dyDescent="0.25">
      <c r="A18" t="s">
        <v>1</v>
      </c>
      <c r="B18" s="2">
        <v>1</v>
      </c>
      <c r="C18">
        <v>1000</v>
      </c>
      <c r="D18">
        <f>C18*22</f>
        <v>22000</v>
      </c>
      <c r="E18">
        <f>D18*B18</f>
        <v>22000</v>
      </c>
    </row>
    <row r="19" spans="1:9" x14ac:dyDescent="0.25">
      <c r="B19" s="3"/>
      <c r="D19" t="s">
        <v>8</v>
      </c>
      <c r="E19">
        <f>SUM(E18)</f>
        <v>22000</v>
      </c>
      <c r="F19" t="s">
        <v>10</v>
      </c>
    </row>
    <row r="20" spans="1:9" x14ac:dyDescent="0.25">
      <c r="A20" t="s">
        <v>23</v>
      </c>
      <c r="D20" s="5" t="s">
        <v>23</v>
      </c>
      <c r="E20">
        <f>8</f>
        <v>8</v>
      </c>
    </row>
    <row r="21" spans="1:9" ht="16.5" x14ac:dyDescent="0.25">
      <c r="A21" s="1"/>
      <c r="B21" s="3"/>
      <c r="D21" t="s">
        <v>41</v>
      </c>
      <c r="E21">
        <f>E19/1000+E20</f>
        <v>30</v>
      </c>
      <c r="F21" t="s">
        <v>14</v>
      </c>
      <c r="G21" t="s">
        <v>15</v>
      </c>
      <c r="H21">
        <v>247</v>
      </c>
      <c r="I21" t="s">
        <v>14</v>
      </c>
    </row>
    <row r="22" spans="1:9" x14ac:dyDescent="0.25">
      <c r="A22" s="4" t="s">
        <v>18</v>
      </c>
    </row>
    <row r="23" spans="1:9" x14ac:dyDescent="0.25">
      <c r="B23" t="s">
        <v>5</v>
      </c>
      <c r="C23" t="s">
        <v>6</v>
      </c>
      <c r="D23" t="s">
        <v>7</v>
      </c>
    </row>
    <row r="24" spans="1:9" x14ac:dyDescent="0.25">
      <c r="A24" t="s">
        <v>19</v>
      </c>
      <c r="B24" s="2">
        <v>1</v>
      </c>
      <c r="C24">
        <v>400</v>
      </c>
      <c r="D24">
        <f>C24*22</f>
        <v>8800</v>
      </c>
      <c r="E24">
        <f>D24*B24</f>
        <v>8800</v>
      </c>
    </row>
    <row r="25" spans="1:9" x14ac:dyDescent="0.25">
      <c r="B25" s="3"/>
      <c r="D25" t="s">
        <v>8</v>
      </c>
      <c r="E25">
        <f>SUM(E24)</f>
        <v>8800</v>
      </c>
      <c r="F25" t="s">
        <v>10</v>
      </c>
    </row>
    <row r="26" spans="1:9" x14ac:dyDescent="0.25">
      <c r="A26" t="s">
        <v>23</v>
      </c>
      <c r="D26" s="5" t="s">
        <v>23</v>
      </c>
      <c r="E26">
        <f>18</f>
        <v>18</v>
      </c>
      <c r="F26" t="s">
        <v>9</v>
      </c>
    </row>
    <row r="27" spans="1:9" x14ac:dyDescent="0.25">
      <c r="D27" t="s">
        <v>42</v>
      </c>
      <c r="E27">
        <f>(E25/1000)*3</f>
        <v>26.400000000000002</v>
      </c>
      <c r="F27" t="s">
        <v>20</v>
      </c>
      <c r="G27" t="s">
        <v>15</v>
      </c>
      <c r="H27">
        <v>220</v>
      </c>
      <c r="I27" t="s">
        <v>20</v>
      </c>
    </row>
    <row r="28" spans="1:9" x14ac:dyDescent="0.25">
      <c r="A28" s="4" t="s">
        <v>21</v>
      </c>
    </row>
    <row r="29" spans="1:9" x14ac:dyDescent="0.25">
      <c r="B29" t="s">
        <v>5</v>
      </c>
      <c r="C29" t="s">
        <v>6</v>
      </c>
      <c r="D29" t="s">
        <v>7</v>
      </c>
    </row>
    <row r="30" spans="1:9" x14ac:dyDescent="0.25">
      <c r="A30" t="s">
        <v>22</v>
      </c>
      <c r="B30" s="2">
        <v>1</v>
      </c>
      <c r="C30">
        <v>400</v>
      </c>
      <c r="D30">
        <f>C30*22</f>
        <v>8800</v>
      </c>
      <c r="E30">
        <f>D30*B30</f>
        <v>8800</v>
      </c>
    </row>
    <row r="31" spans="1:9" x14ac:dyDescent="0.25">
      <c r="B31" s="3"/>
      <c r="D31" t="s">
        <v>8</v>
      </c>
      <c r="E31">
        <f>SUM(E30)</f>
        <v>8800</v>
      </c>
      <c r="F31" t="s">
        <v>10</v>
      </c>
    </row>
    <row r="32" spans="1:9" x14ac:dyDescent="0.25">
      <c r="A32" t="s">
        <v>23</v>
      </c>
      <c r="D32" s="5" t="s">
        <v>23</v>
      </c>
      <c r="E32">
        <f>8</f>
        <v>8</v>
      </c>
      <c r="F32" t="s">
        <v>9</v>
      </c>
    </row>
    <row r="33" spans="1:9" x14ac:dyDescent="0.25">
      <c r="D33" t="s">
        <v>17</v>
      </c>
      <c r="E33">
        <f>(E31/1000)+E32</f>
        <v>16.8</v>
      </c>
      <c r="F33" t="s">
        <v>14</v>
      </c>
      <c r="G33" t="s">
        <v>15</v>
      </c>
      <c r="H33">
        <v>110</v>
      </c>
      <c r="I33" t="s">
        <v>14</v>
      </c>
    </row>
    <row r="35" spans="1:9" x14ac:dyDescent="0.25">
      <c r="A35" s="4" t="s">
        <v>36</v>
      </c>
    </row>
    <row r="36" spans="1:9" x14ac:dyDescent="0.25">
      <c r="A36" t="s">
        <v>25</v>
      </c>
    </row>
    <row r="37" spans="1:9" x14ac:dyDescent="0.25">
      <c r="A37" t="s">
        <v>24</v>
      </c>
      <c r="B37">
        <f>2600*22</f>
        <v>57200</v>
      </c>
      <c r="C37" t="s">
        <v>9</v>
      </c>
    </row>
    <row r="38" spans="1:9" x14ac:dyDescent="0.25">
      <c r="A38" t="s">
        <v>26</v>
      </c>
      <c r="B38">
        <f>650*2*28</f>
        <v>36400</v>
      </c>
      <c r="C38" t="s">
        <v>9</v>
      </c>
    </row>
    <row r="39" spans="1:9" x14ac:dyDescent="0.25">
      <c r="A39" t="s">
        <v>27</v>
      </c>
      <c r="B39" s="4">
        <f>B37+B38</f>
        <v>93600</v>
      </c>
      <c r="C39" t="s">
        <v>9</v>
      </c>
    </row>
    <row r="41" spans="1:9" x14ac:dyDescent="0.25">
      <c r="A41" t="s">
        <v>43</v>
      </c>
      <c r="B41">
        <f>(93600/18000) + 25</f>
        <v>30.2</v>
      </c>
      <c r="C41" t="s">
        <v>9</v>
      </c>
    </row>
    <row r="43" spans="1:9" x14ac:dyDescent="0.25">
      <c r="A43" s="4" t="s">
        <v>35</v>
      </c>
      <c r="G43" s="4"/>
    </row>
    <row r="44" spans="1:9" ht="17.25" x14ac:dyDescent="0.25">
      <c r="B44" t="s">
        <v>29</v>
      </c>
      <c r="C44" t="s">
        <v>30</v>
      </c>
      <c r="D44" t="s">
        <v>31</v>
      </c>
    </row>
    <row r="45" spans="1:9" x14ac:dyDescent="0.25">
      <c r="A45" t="s">
        <v>28</v>
      </c>
      <c r="B45">
        <v>80</v>
      </c>
      <c r="C45">
        <v>500</v>
      </c>
      <c r="D45">
        <f>C45*B45</f>
        <v>40000</v>
      </c>
    </row>
    <row r="46" spans="1:9" x14ac:dyDescent="0.25">
      <c r="A46" t="s">
        <v>33</v>
      </c>
      <c r="D46">
        <v>180000</v>
      </c>
      <c r="E46" t="s">
        <v>53</v>
      </c>
    </row>
    <row r="47" spans="1:9" x14ac:dyDescent="0.25">
      <c r="A47" t="s">
        <v>34</v>
      </c>
      <c r="D47">
        <v>20000</v>
      </c>
    </row>
    <row r="48" spans="1:9" x14ac:dyDescent="0.25">
      <c r="A48" t="s">
        <v>32</v>
      </c>
      <c r="D48">
        <v>5000</v>
      </c>
    </row>
    <row r="50" spans="1:7" x14ac:dyDescent="0.25">
      <c r="D50" t="s">
        <v>38</v>
      </c>
    </row>
    <row r="51" spans="1:7" x14ac:dyDescent="0.25">
      <c r="A51" t="s">
        <v>37</v>
      </c>
      <c r="D51">
        <f>22300*22</f>
        <v>490600</v>
      </c>
    </row>
    <row r="52" spans="1:7" x14ac:dyDescent="0.25">
      <c r="A52" t="s">
        <v>52</v>
      </c>
      <c r="D52">
        <f>300000*2</f>
        <v>600000</v>
      </c>
    </row>
    <row r="54" spans="1:7" x14ac:dyDescent="0.25">
      <c r="A54" s="4" t="s">
        <v>46</v>
      </c>
    </row>
    <row r="55" spans="1:7" x14ac:dyDescent="0.25">
      <c r="A55" t="s">
        <v>44</v>
      </c>
      <c r="D55" s="4">
        <f>D51+D52+D48+D47+D46+D45</f>
        <v>1335600</v>
      </c>
      <c r="E55" t="s">
        <v>39</v>
      </c>
      <c r="F55" t="s">
        <v>51</v>
      </c>
    </row>
    <row r="56" spans="1:7" x14ac:dyDescent="0.25">
      <c r="A56" t="s">
        <v>45</v>
      </c>
      <c r="D56" s="4">
        <f>SUM(D45:D48)</f>
        <v>245000</v>
      </c>
      <c r="E56" t="s">
        <v>39</v>
      </c>
    </row>
    <row r="57" spans="1:7" x14ac:dyDescent="0.25">
      <c r="A57" t="s">
        <v>47</v>
      </c>
      <c r="D57" s="4">
        <f>B41*2+100</f>
        <v>160.4</v>
      </c>
      <c r="E57" t="s">
        <v>39</v>
      </c>
    </row>
    <row r="59" spans="1:7" x14ac:dyDescent="0.25">
      <c r="A59" t="s">
        <v>49</v>
      </c>
      <c r="D59" s="4">
        <f>2500</f>
        <v>2500</v>
      </c>
      <c r="E59" t="s">
        <v>39</v>
      </c>
      <c r="G59">
        <v>1500</v>
      </c>
    </row>
    <row r="60" spans="1:7" x14ac:dyDescent="0.25">
      <c r="A60" t="s">
        <v>50</v>
      </c>
      <c r="D60" s="4">
        <f>((D55/5)+D56*12)/(D59-D57)</f>
        <v>1370.7984270815525</v>
      </c>
      <c r="E60" t="s">
        <v>48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2014-11-27T11:36:29Z</dcterms:modified>
</cp:coreProperties>
</file>